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Z:\NRM Policy Section\15. NEW Sustainable Resource Management\Agriculture Stewardship Package\1 - Agriculture Biodiversity Stewardship Pilot Program\C+B\C+B Pilot Round 2\Documents for Grant connect\"/>
    </mc:Choice>
  </mc:AlternateContent>
  <xr:revisionPtr revIDLastSave="0" documentId="8_{218BBC03-F3D3-499E-B463-92348C159A04}" xr6:coauthVersionLast="46" xr6:coauthVersionMax="46" xr10:uidLastSave="{00000000-0000-0000-0000-000000000000}"/>
  <bookViews>
    <workbookView xWindow="-120" yWindow="-120" windowWidth="29040" windowHeight="15840" xr2:uid="{00000000-000D-0000-FFFF-FFFF00000000}"/>
  </bookViews>
  <sheets>
    <sheet name="Hypothetical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1" l="1"/>
  <c r="D33" i="1" l="1"/>
  <c r="C15" i="1"/>
  <c r="C22" i="1" l="1"/>
  <c r="C16" i="1"/>
  <c r="F34" i="1"/>
  <c r="C34" i="1"/>
  <c r="D34" i="1"/>
  <c r="D28" i="1"/>
  <c r="D30" i="1" s="1"/>
  <c r="E26" i="1"/>
  <c r="F26" i="1"/>
  <c r="G26" i="1"/>
  <c r="H26" i="1"/>
  <c r="I26" i="1"/>
  <c r="J26" i="1"/>
  <c r="K26" i="1"/>
  <c r="L26" i="1"/>
  <c r="M26" i="1"/>
  <c r="N26" i="1"/>
  <c r="O26" i="1"/>
  <c r="P26" i="1"/>
  <c r="Q26" i="1"/>
  <c r="R26" i="1"/>
  <c r="S26" i="1"/>
  <c r="T26" i="1"/>
  <c r="U26" i="1"/>
  <c r="V26" i="1"/>
  <c r="W26" i="1"/>
  <c r="X26" i="1"/>
  <c r="Y26" i="1"/>
  <c r="Z26" i="1"/>
  <c r="AA26" i="1"/>
  <c r="D26" i="1"/>
  <c r="D29" i="1" s="1"/>
  <c r="C26" i="1"/>
  <c r="E29" i="1" l="1"/>
  <c r="F9" i="1"/>
  <c r="G9" i="1" s="1"/>
  <c r="H9" i="1" s="1"/>
  <c r="I9" i="1" s="1"/>
  <c r="J9" i="1" s="1"/>
  <c r="K9" i="1" s="1"/>
  <c r="L9" i="1" s="1"/>
  <c r="M9" i="1" s="1"/>
  <c r="N9" i="1" s="1"/>
  <c r="O9" i="1" s="1"/>
  <c r="P9" i="1" s="1"/>
  <c r="Q9" i="1" s="1"/>
  <c r="R9" i="1" s="1"/>
  <c r="S9" i="1" s="1"/>
  <c r="T9" i="1" s="1"/>
  <c r="U9" i="1" s="1"/>
  <c r="V9" i="1" s="1"/>
  <c r="W9" i="1" s="1"/>
  <c r="X9" i="1" s="1"/>
  <c r="Y9" i="1" s="1"/>
  <c r="Z9" i="1" s="1"/>
  <c r="AA9" i="1" s="1"/>
  <c r="E9" i="1"/>
  <c r="F29" i="1"/>
  <c r="G29" i="1"/>
  <c r="H29" i="1"/>
  <c r="I29" i="1"/>
  <c r="J29" i="1"/>
  <c r="K29" i="1"/>
  <c r="L29" i="1"/>
  <c r="M29" i="1"/>
  <c r="N29" i="1"/>
  <c r="O29" i="1"/>
  <c r="P29" i="1"/>
  <c r="Q29" i="1"/>
  <c r="R29" i="1"/>
  <c r="S29" i="1"/>
  <c r="T29" i="1"/>
  <c r="U29" i="1"/>
  <c r="V29" i="1"/>
  <c r="W29" i="1"/>
  <c r="X29" i="1"/>
  <c r="Y29" i="1"/>
  <c r="Z29" i="1"/>
  <c r="AA29" i="1"/>
  <c r="C29" i="1"/>
  <c r="E28" i="1"/>
  <c r="E30" i="1" s="1"/>
  <c r="F28" i="1"/>
  <c r="F30" i="1" s="1"/>
  <c r="G28" i="1"/>
  <c r="G30" i="1" s="1"/>
  <c r="H28" i="1"/>
  <c r="H30" i="1" s="1"/>
  <c r="I28" i="1"/>
  <c r="J28" i="1"/>
  <c r="J30" i="1" s="1"/>
  <c r="K28" i="1"/>
  <c r="K30" i="1" s="1"/>
  <c r="L28" i="1"/>
  <c r="L30" i="1" s="1"/>
  <c r="M28" i="1"/>
  <c r="N28" i="1"/>
  <c r="N30" i="1" s="1"/>
  <c r="O28" i="1"/>
  <c r="O30" i="1" s="1"/>
  <c r="P28" i="1"/>
  <c r="P30" i="1" s="1"/>
  <c r="Q28" i="1"/>
  <c r="R28" i="1"/>
  <c r="R30" i="1" s="1"/>
  <c r="S28" i="1"/>
  <c r="S30" i="1" s="1"/>
  <c r="T28" i="1"/>
  <c r="T30" i="1" s="1"/>
  <c r="U28" i="1"/>
  <c r="V28" i="1"/>
  <c r="V30" i="1" s="1"/>
  <c r="W28" i="1"/>
  <c r="W30" i="1" s="1"/>
  <c r="X28" i="1"/>
  <c r="X30" i="1" s="1"/>
  <c r="Y28" i="1"/>
  <c r="Z28" i="1"/>
  <c r="Z30" i="1" s="1"/>
  <c r="AA28" i="1"/>
  <c r="AA30" i="1" s="1"/>
  <c r="C28" i="1"/>
  <c r="C30" i="1" s="1"/>
  <c r="Y30" i="1" l="1"/>
  <c r="U30" i="1"/>
  <c r="Q30" i="1"/>
  <c r="M30" i="1"/>
  <c r="I30" i="1"/>
  <c r="D10" i="1"/>
  <c r="E10" i="1" s="1"/>
  <c r="E20" i="1" l="1"/>
  <c r="E21" i="1"/>
  <c r="E19" i="1"/>
  <c r="E22" i="1" s="1"/>
  <c r="F10" i="1"/>
  <c r="G10" i="1" s="1"/>
  <c r="H10" i="1" s="1"/>
  <c r="I10" i="1" s="1"/>
  <c r="J10" i="1" s="1"/>
  <c r="K10" i="1" s="1"/>
  <c r="L10" i="1" s="1"/>
  <c r="M10" i="1" s="1"/>
  <c r="N10" i="1" s="1"/>
  <c r="O10" i="1" s="1"/>
  <c r="P10" i="1" s="1"/>
  <c r="Q10" i="1" s="1"/>
  <c r="R10" i="1" s="1"/>
  <c r="S10" i="1" s="1"/>
  <c r="T10" i="1" s="1"/>
  <c r="U10" i="1" s="1"/>
  <c r="V10" i="1" s="1"/>
  <c r="W10" i="1" s="1"/>
  <c r="X10" i="1" s="1"/>
  <c r="Y10" i="1" s="1"/>
  <c r="Z10" i="1" s="1"/>
  <c r="AA10" i="1" s="1"/>
  <c r="D31" i="1"/>
  <c r="D20" i="1"/>
  <c r="D19" i="1"/>
  <c r="D21" i="1"/>
  <c r="D22" i="1" l="1"/>
  <c r="E31" i="1"/>
  <c r="E32" i="1" s="1"/>
  <c r="E34" i="1" s="1"/>
  <c r="F31" i="1"/>
  <c r="G31" i="1"/>
  <c r="G32" i="1" s="1"/>
  <c r="G34" i="1" s="1"/>
  <c r="H31" i="1"/>
  <c r="H32" i="1" s="1"/>
  <c r="H34" i="1" s="1"/>
  <c r="I31" i="1"/>
  <c r="I32" i="1" s="1"/>
  <c r="I34" i="1" s="1"/>
  <c r="J31" i="1"/>
  <c r="J32" i="1" s="1"/>
  <c r="J34" i="1" s="1"/>
  <c r="K31" i="1"/>
  <c r="K32" i="1" s="1"/>
  <c r="K34" i="1" s="1"/>
  <c r="L31" i="1"/>
  <c r="L32" i="1" s="1"/>
  <c r="L34" i="1" s="1"/>
  <c r="M31" i="1"/>
  <c r="M32" i="1" s="1"/>
  <c r="M34" i="1" s="1"/>
  <c r="N31" i="1"/>
  <c r="N32" i="1" s="1"/>
  <c r="N34" i="1" s="1"/>
  <c r="O31" i="1"/>
  <c r="O32" i="1" s="1"/>
  <c r="O34" i="1" s="1"/>
  <c r="P31" i="1"/>
  <c r="P32" i="1" s="1"/>
  <c r="P34" i="1" s="1"/>
  <c r="Q31" i="1"/>
  <c r="Q32" i="1" s="1"/>
  <c r="Q34" i="1" s="1"/>
  <c r="R31" i="1"/>
  <c r="R32" i="1" s="1"/>
  <c r="R34" i="1" s="1"/>
  <c r="S31" i="1"/>
  <c r="S32" i="1" s="1"/>
  <c r="S34" i="1" s="1"/>
  <c r="T31" i="1"/>
  <c r="T32" i="1" s="1"/>
  <c r="T34" i="1" s="1"/>
  <c r="U31" i="1"/>
  <c r="U32" i="1" s="1"/>
  <c r="U34" i="1" s="1"/>
  <c r="V31" i="1"/>
  <c r="V32" i="1" s="1"/>
  <c r="V34" i="1" s="1"/>
  <c r="W31" i="1"/>
  <c r="W32" i="1" s="1"/>
  <c r="W34" i="1" s="1"/>
  <c r="X31" i="1"/>
  <c r="X32" i="1" s="1"/>
  <c r="X34" i="1" s="1"/>
  <c r="Y31" i="1"/>
  <c r="Y32" i="1" s="1"/>
  <c r="Y34" i="1" s="1"/>
  <c r="Z31" i="1"/>
  <c r="Z32" i="1" s="1"/>
  <c r="Z34" i="1" s="1"/>
  <c r="AA31" i="1"/>
  <c r="AA32" i="1" s="1"/>
  <c r="AA34" i="1" s="1"/>
  <c r="F21" i="1"/>
  <c r="G21" i="1"/>
  <c r="H21" i="1"/>
  <c r="I21" i="1"/>
  <c r="J21" i="1"/>
  <c r="K21" i="1"/>
  <c r="L21" i="1"/>
  <c r="M21" i="1"/>
  <c r="N21" i="1"/>
  <c r="O21" i="1"/>
  <c r="P21" i="1"/>
  <c r="Q21" i="1"/>
  <c r="R21" i="1"/>
  <c r="S21" i="1"/>
  <c r="T21" i="1"/>
  <c r="U21" i="1"/>
  <c r="V21" i="1"/>
  <c r="W21" i="1"/>
  <c r="X21" i="1"/>
  <c r="Y21" i="1"/>
  <c r="Z21" i="1"/>
  <c r="AA21" i="1"/>
  <c r="F19" i="1"/>
  <c r="F22" i="1" s="1"/>
  <c r="G19" i="1"/>
  <c r="H19" i="1"/>
  <c r="I19" i="1"/>
  <c r="J19" i="1"/>
  <c r="K19" i="1"/>
  <c r="L19" i="1"/>
  <c r="M19" i="1"/>
  <c r="N19" i="1"/>
  <c r="O19" i="1"/>
  <c r="P19" i="1"/>
  <c r="Q19" i="1"/>
  <c r="R19" i="1"/>
  <c r="S19" i="1"/>
  <c r="T19" i="1"/>
  <c r="U19" i="1"/>
  <c r="V19" i="1"/>
  <c r="W19" i="1"/>
  <c r="X19" i="1"/>
  <c r="Y19" i="1"/>
  <c r="Z19" i="1"/>
  <c r="AA19" i="1"/>
  <c r="B38" i="1" l="1"/>
  <c r="G22" i="1"/>
  <c r="H22" i="1"/>
  <c r="I22" i="1"/>
  <c r="J22" i="1"/>
  <c r="K22" i="1"/>
  <c r="L22" i="1"/>
  <c r="M22" i="1"/>
  <c r="N22" i="1"/>
  <c r="O22" i="1"/>
  <c r="P22" i="1"/>
  <c r="Q22" i="1"/>
  <c r="R22" i="1"/>
  <c r="S22" i="1"/>
  <c r="T22" i="1"/>
  <c r="U22" i="1"/>
  <c r="V22" i="1"/>
  <c r="W22" i="1"/>
  <c r="X22" i="1"/>
  <c r="Y22" i="1"/>
  <c r="Z22" i="1"/>
  <c r="AA22" i="1"/>
  <c r="B37" i="1" l="1"/>
  <c r="B39" i="1" s="1"/>
</calcChain>
</file>

<file path=xl/sharedStrings.xml><?xml version="1.0" encoding="utf-8"?>
<sst xmlns="http://schemas.openxmlformats.org/spreadsheetml/2006/main" count="43" uniqueCount="43">
  <si>
    <t>Project costs</t>
  </si>
  <si>
    <t>Establishment</t>
  </si>
  <si>
    <t>Site prep weeding</t>
  </si>
  <si>
    <t>Soil prep</t>
  </si>
  <si>
    <t>Plants (seed/seedlings)</t>
  </si>
  <si>
    <t xml:space="preserve">Planting </t>
  </si>
  <si>
    <t xml:space="preserve">Tree protection </t>
  </si>
  <si>
    <t xml:space="preserve">Reporting costs </t>
  </si>
  <si>
    <t xml:space="preserve">Discount rate </t>
  </si>
  <si>
    <t xml:space="preserve">Carbon price </t>
  </si>
  <si>
    <t>Carbon revenue</t>
  </si>
  <si>
    <t>Inflation factor</t>
  </si>
  <si>
    <t>Project year</t>
  </si>
  <si>
    <t xml:space="preserve">Project revenues </t>
  </si>
  <si>
    <t>Inflation</t>
  </si>
  <si>
    <t xml:space="preserve">Risk of reversal buffer </t>
  </si>
  <si>
    <t xml:space="preserve">Permanence period discount </t>
  </si>
  <si>
    <r>
      <t>Fuel use deduction (tCO</t>
    </r>
    <r>
      <rPr>
        <vertAlign val="subscript"/>
        <sz val="11"/>
        <color theme="1"/>
        <rFont val="Calibri"/>
        <family val="2"/>
        <scheme val="minor"/>
      </rPr>
      <t>2</t>
    </r>
    <r>
      <rPr>
        <sz val="11"/>
        <color theme="1"/>
        <rFont val="Calibri"/>
        <family val="2"/>
        <scheme val="minor"/>
      </rPr>
      <t>e)</t>
    </r>
  </si>
  <si>
    <t>Unit entitlement (ACCUs)</t>
  </si>
  <si>
    <t>Total costs</t>
  </si>
  <si>
    <t>Project reports in yrs 3, 5-25</t>
  </si>
  <si>
    <t>Estimates are pre-tax</t>
  </si>
  <si>
    <t>Key assumptions:</t>
  </si>
  <si>
    <t xml:space="preserve">Net present value </t>
  </si>
  <si>
    <t>Present value of costs</t>
  </si>
  <si>
    <t>Present value of revenues</t>
  </si>
  <si>
    <t>Net present value (pre-tax)</t>
  </si>
  <si>
    <r>
      <t>Projected sequestration (tCO</t>
    </r>
    <r>
      <rPr>
        <vertAlign val="subscript"/>
        <sz val="11"/>
        <color theme="1"/>
        <rFont val="Calibri"/>
        <family val="2"/>
        <scheme val="minor"/>
      </rPr>
      <t>2</t>
    </r>
    <r>
      <rPr>
        <sz val="11"/>
        <color theme="1"/>
        <rFont val="Calibri"/>
        <family val="2"/>
        <scheme val="minor"/>
      </rPr>
      <t xml:space="preserve">e) - cumulative </t>
    </r>
  </si>
  <si>
    <r>
      <t>Projected sequestration (tCO</t>
    </r>
    <r>
      <rPr>
        <vertAlign val="subscript"/>
        <sz val="11"/>
        <color theme="1"/>
        <rFont val="Calibri"/>
        <family val="2"/>
        <scheme val="minor"/>
      </rPr>
      <t>2</t>
    </r>
    <r>
      <rPr>
        <sz val="11"/>
        <color theme="1"/>
        <rFont val="Calibri"/>
        <family val="2"/>
        <scheme val="minor"/>
      </rPr>
      <t xml:space="preserve">e) - annual </t>
    </r>
  </si>
  <si>
    <t>Total revenues</t>
  </si>
  <si>
    <t>Warning:</t>
  </si>
  <si>
    <t xml:space="preserve">Note 1: </t>
  </si>
  <si>
    <t xml:space="preserve">Note 2: </t>
  </si>
  <si>
    <t>Biodiversity payment</t>
  </si>
  <si>
    <r>
      <t xml:space="preserve">The biodiversity payment in </t>
    </r>
    <r>
      <rPr>
        <b/>
        <sz val="14"/>
        <color rgb="FF00B0F0"/>
        <rFont val="Calibri"/>
        <family val="2"/>
        <scheme val="minor"/>
      </rPr>
      <t>blue</t>
    </r>
    <r>
      <rPr>
        <b/>
        <sz val="14"/>
        <color theme="1"/>
        <rFont val="Calibri"/>
        <family val="2"/>
        <scheme val="minor"/>
      </rPr>
      <t xml:space="preserve"> is an assumption that the user must insert. The model </t>
    </r>
    <r>
      <rPr>
        <b/>
        <u/>
        <sz val="14"/>
        <color rgb="FFFF0000"/>
        <rFont val="Calibri"/>
        <family val="2"/>
        <scheme val="minor"/>
      </rPr>
      <t>DOES NOT</t>
    </r>
    <r>
      <rPr>
        <b/>
        <sz val="14"/>
        <color theme="1"/>
        <rFont val="Calibri"/>
        <family val="2"/>
        <scheme val="minor"/>
      </rPr>
      <t xml:space="preserve"> calculate the biodiversity payment offer.  </t>
    </r>
  </si>
  <si>
    <r>
      <t xml:space="preserve">The model provides indicative estimates of the net present value of a hypothetical Carbon+Biodiversity Pilot project, on a </t>
    </r>
    <r>
      <rPr>
        <b/>
        <sz val="14"/>
        <color rgb="FFFF0000"/>
        <rFont val="Calibri"/>
        <family val="2"/>
        <scheme val="minor"/>
      </rPr>
      <t>per hectare basis</t>
    </r>
    <r>
      <rPr>
        <b/>
        <sz val="14"/>
        <color theme="1"/>
        <rFont val="Calibri"/>
        <family val="2"/>
        <scheme val="minor"/>
      </rPr>
      <t>.</t>
    </r>
  </si>
  <si>
    <t xml:space="preserve">Note 3: </t>
  </si>
  <si>
    <r>
      <t xml:space="preserve">Cells in </t>
    </r>
    <r>
      <rPr>
        <b/>
        <sz val="14"/>
        <color theme="9" tint="-0.249977111117893"/>
        <rFont val="Calibri"/>
        <family val="2"/>
        <scheme val="minor"/>
      </rPr>
      <t>green</t>
    </r>
    <r>
      <rPr>
        <b/>
        <sz val="14"/>
        <color theme="1"/>
        <rFont val="Calibri"/>
        <family val="2"/>
        <scheme val="minor"/>
      </rPr>
      <t xml:space="preserve"> contain key assumptions. Users must insert their own assumptions to reflect their project and preferences. </t>
    </r>
  </si>
  <si>
    <t>Recurrent weeding and pest control costs</t>
  </si>
  <si>
    <t xml:space="preserve">Post-establishment watering costs </t>
  </si>
  <si>
    <t xml:space="preserve">Freight </t>
  </si>
  <si>
    <t>No recurrent pest or weed control in yr 1</t>
  </si>
  <si>
    <t xml:space="preserve">This spreadsheet is for indicative purposes only. Users should not rely on it as the sole source of information in planning projects. People proposing to undertake an Emissions Reduction Fund project should obtain independent advice before initiating the project.  The department and the Australian National University disclaim all liability spreadsheet has been prepared by the Australian National University and is used under licence by the Department of Agriculture, Water and the Environment.  The Department and ANU disclaim all liability, including liability for negligence and for any loss, damage, injury, expense or cost incurred by any person as a result of accessing, using or relying on any of the information or data in the spreadsheet to the maximum extent permitted by law.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</si>
</sst>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0.0%"/>
    <numFmt numFmtId="166" formatCode="0.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u/>
      <sz val="11"/>
      <color theme="1"/>
      <name val="Calibri"/>
      <family val="2"/>
      <scheme val="minor"/>
    </font>
    <font>
      <vertAlign val="subscript"/>
      <sz val="11"/>
      <color theme="1"/>
      <name val="Calibri"/>
      <family val="2"/>
      <scheme val="minor"/>
    </font>
    <font>
      <i/>
      <u/>
      <sz val="11"/>
      <color theme="1"/>
      <name val="Calibri"/>
      <family val="2"/>
      <scheme val="minor"/>
    </font>
    <font>
      <b/>
      <sz val="14"/>
      <color theme="1"/>
      <name val="Calibri"/>
      <family val="2"/>
      <scheme val="minor"/>
    </font>
    <font>
      <b/>
      <sz val="14"/>
      <color theme="9" tint="-0.249977111117893"/>
      <name val="Calibri"/>
      <family val="2"/>
      <scheme val="minor"/>
    </font>
    <font>
      <b/>
      <sz val="14"/>
      <color rgb="FF00B0F0"/>
      <name val="Calibri"/>
      <family val="2"/>
      <scheme val="minor"/>
    </font>
    <font>
      <b/>
      <u/>
      <sz val="14"/>
      <color rgb="FFFF0000"/>
      <name val="Calibri"/>
      <family val="2"/>
      <scheme val="minor"/>
    </font>
    <font>
      <b/>
      <sz val="14"/>
      <color rgb="FFFF0000"/>
      <name val="Calibri"/>
      <family val="2"/>
      <scheme val="minor"/>
    </font>
  </fonts>
  <fills count="7">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0" fillId="0" borderId="0" xfId="0" applyBorder="1"/>
    <xf numFmtId="0" fontId="2" fillId="0" borderId="0" xfId="0" applyFont="1" applyBorder="1"/>
    <xf numFmtId="9" fontId="0" fillId="2" borderId="0" xfId="2" applyFont="1" applyFill="1" applyBorder="1"/>
    <xf numFmtId="0" fontId="0" fillId="0" borderId="0" xfId="0" applyFill="1" applyBorder="1"/>
    <xf numFmtId="9" fontId="0" fillId="0" borderId="0" xfId="2" applyFont="1" applyFill="1" applyBorder="1"/>
    <xf numFmtId="165" fontId="0" fillId="3" borderId="0" xfId="2" applyNumberFormat="1" applyFont="1" applyFill="1" applyBorder="1"/>
    <xf numFmtId="165" fontId="0" fillId="0" borderId="0" xfId="2" applyNumberFormat="1" applyFont="1" applyFill="1" applyBorder="1"/>
    <xf numFmtId="164" fontId="0" fillId="0" borderId="0" xfId="0" applyNumberFormat="1" applyBorder="1"/>
    <xf numFmtId="0" fontId="3" fillId="0" borderId="0" xfId="0" applyFont="1" applyBorder="1"/>
    <xf numFmtId="0" fontId="0" fillId="0" borderId="0" xfId="0" applyFont="1" applyBorder="1"/>
    <xf numFmtId="44" fontId="0" fillId="3" borderId="0" xfId="1" applyFont="1" applyFill="1" applyBorder="1"/>
    <xf numFmtId="44" fontId="0" fillId="0" borderId="0" xfId="1" applyFont="1" applyBorder="1"/>
    <xf numFmtId="164" fontId="0" fillId="3" borderId="0" xfId="0" applyNumberFormat="1" applyFill="1" applyBorder="1"/>
    <xf numFmtId="164" fontId="0" fillId="5" borderId="0" xfId="0" applyNumberFormat="1" applyFill="1" applyBorder="1"/>
    <xf numFmtId="166" fontId="0" fillId="3" borderId="0" xfId="0" applyNumberFormat="1" applyFill="1" applyBorder="1"/>
    <xf numFmtId="9" fontId="0" fillId="0" borderId="0" xfId="0" applyNumberFormat="1" applyBorder="1"/>
    <xf numFmtId="9" fontId="0" fillId="3" borderId="0" xfId="0" applyNumberFormat="1" applyFill="1" applyBorder="1"/>
    <xf numFmtId="44" fontId="0" fillId="0" borderId="0" xfId="1" applyFont="1" applyFill="1" applyBorder="1"/>
    <xf numFmtId="0" fontId="0" fillId="5" borderId="0" xfId="0" applyFill="1" applyBorder="1"/>
    <xf numFmtId="44" fontId="0" fillId="5" borderId="0" xfId="1" applyFont="1" applyFill="1" applyBorder="1"/>
    <xf numFmtId="0" fontId="3" fillId="0" borderId="0" xfId="0" applyFont="1" applyFill="1" applyBorder="1"/>
    <xf numFmtId="0" fontId="2" fillId="0" borderId="0" xfId="0" applyFont="1" applyFill="1" applyBorder="1"/>
    <xf numFmtId="44" fontId="1" fillId="0" borderId="0" xfId="1" applyFont="1" applyBorder="1"/>
    <xf numFmtId="0" fontId="4" fillId="0" borderId="0" xfId="0" applyFont="1" applyFill="1" applyBorder="1"/>
    <xf numFmtId="0" fontId="0" fillId="4" borderId="0" xfId="0" applyFill="1" applyBorder="1"/>
    <xf numFmtId="44" fontId="0" fillId="4" borderId="0" xfId="1" applyFont="1" applyFill="1" applyBorder="1"/>
    <xf numFmtId="0" fontId="2" fillId="4" borderId="0" xfId="0" applyFont="1" applyFill="1" applyBorder="1"/>
    <xf numFmtId="0" fontId="6" fillId="0" borderId="0" xfId="0" applyFont="1" applyFill="1" applyBorder="1"/>
    <xf numFmtId="0" fontId="7" fillId="0" borderId="0" xfId="0" applyFont="1" applyBorder="1"/>
    <xf numFmtId="44" fontId="0" fillId="6" borderId="0" xfId="1" applyFont="1" applyFill="1" applyBorder="1"/>
    <xf numFmtId="0" fontId="7" fillId="0" borderId="0" xfId="0" applyFont="1" applyBorder="1" applyAlignment="1">
      <alignment wrapText="1"/>
    </xf>
  </cellXfs>
  <cellStyles count="3">
    <cellStyle name="Currency" xfId="1" builtinId="4"/>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1"/>
  <sheetViews>
    <sheetView tabSelected="1" zoomScale="75" zoomScaleNormal="75" workbookViewId="0">
      <selection activeCell="B1" sqref="B1:V1"/>
    </sheetView>
  </sheetViews>
  <sheetFormatPr defaultColWidth="8.7109375" defaultRowHeight="15" x14ac:dyDescent="0.25"/>
  <cols>
    <col min="1" max="1" width="24.85546875" style="1" customWidth="1"/>
    <col min="2" max="2" width="42.42578125" style="1" customWidth="1"/>
    <col min="3" max="3" width="11.5703125" style="1" customWidth="1"/>
    <col min="4" max="4" width="11.42578125" style="1" customWidth="1"/>
    <col min="5" max="5" width="10.5703125" style="1" customWidth="1"/>
    <col min="6" max="6" width="11.28515625" style="1" customWidth="1"/>
    <col min="7" max="7" width="11.5703125" style="1" customWidth="1"/>
    <col min="8" max="8" width="11.140625" style="1" customWidth="1"/>
    <col min="9" max="9" width="11" style="1" customWidth="1"/>
    <col min="10" max="10" width="10.7109375" style="1" customWidth="1"/>
    <col min="11" max="11" width="10.5703125" style="1" customWidth="1"/>
    <col min="12" max="12" width="10.28515625" style="1" customWidth="1"/>
    <col min="13" max="14" width="11.140625" style="1" customWidth="1"/>
    <col min="15" max="15" width="11.42578125" style="1" customWidth="1"/>
    <col min="16" max="16" width="12.42578125" style="1" customWidth="1"/>
    <col min="17" max="27" width="11.42578125" style="1" bestFit="1" customWidth="1"/>
    <col min="28" max="16384" width="8.7109375" style="1"/>
  </cols>
  <sheetData>
    <row r="1" spans="1:27" ht="82.5" customHeight="1" x14ac:dyDescent="0.3">
      <c r="A1" s="29" t="s">
        <v>30</v>
      </c>
      <c r="B1" s="31" t="s">
        <v>42</v>
      </c>
      <c r="C1" s="31"/>
      <c r="D1" s="31"/>
      <c r="E1" s="31"/>
      <c r="F1" s="31"/>
      <c r="G1" s="31"/>
      <c r="H1" s="31"/>
      <c r="I1" s="31"/>
      <c r="J1" s="31"/>
      <c r="K1" s="31"/>
      <c r="L1" s="31"/>
      <c r="M1" s="31"/>
      <c r="N1" s="31"/>
      <c r="O1" s="31"/>
      <c r="P1" s="31"/>
      <c r="Q1" s="31"/>
      <c r="R1" s="31"/>
      <c r="S1" s="31"/>
      <c r="T1" s="31"/>
      <c r="U1" s="31"/>
      <c r="V1" s="31"/>
    </row>
    <row r="2" spans="1:27" ht="18.75" x14ac:dyDescent="0.3">
      <c r="A2" s="29" t="s">
        <v>31</v>
      </c>
      <c r="B2" s="29" t="s">
        <v>35</v>
      </c>
    </row>
    <row r="3" spans="1:27" ht="18.75" x14ac:dyDescent="0.3">
      <c r="A3" s="29" t="s">
        <v>32</v>
      </c>
      <c r="B3" s="29" t="s">
        <v>37</v>
      </c>
    </row>
    <row r="4" spans="1:27" ht="18.75" x14ac:dyDescent="0.3">
      <c r="A4" s="29" t="s">
        <v>36</v>
      </c>
      <c r="B4" s="29" t="s">
        <v>34</v>
      </c>
    </row>
    <row r="6" spans="1:27" s="2" customFormat="1" x14ac:dyDescent="0.25">
      <c r="A6" s="2" t="s">
        <v>12</v>
      </c>
      <c r="C6" s="2">
        <v>1</v>
      </c>
      <c r="D6" s="2">
        <v>2</v>
      </c>
      <c r="E6" s="2">
        <v>3</v>
      </c>
      <c r="F6" s="2">
        <v>4</v>
      </c>
      <c r="G6" s="2">
        <v>5</v>
      </c>
      <c r="H6" s="2">
        <v>6</v>
      </c>
      <c r="I6" s="2">
        <v>7</v>
      </c>
      <c r="J6" s="2">
        <v>8</v>
      </c>
      <c r="K6" s="2">
        <v>9</v>
      </c>
      <c r="L6" s="2">
        <v>10</v>
      </c>
      <c r="M6" s="2">
        <v>11</v>
      </c>
      <c r="N6" s="2">
        <v>12</v>
      </c>
      <c r="O6" s="2">
        <v>13</v>
      </c>
      <c r="P6" s="2">
        <v>14</v>
      </c>
      <c r="Q6" s="2">
        <v>15</v>
      </c>
      <c r="R6" s="2">
        <v>16</v>
      </c>
      <c r="S6" s="2">
        <v>17</v>
      </c>
      <c r="T6" s="2">
        <v>18</v>
      </c>
      <c r="U6" s="2">
        <v>19</v>
      </c>
      <c r="V6" s="2">
        <v>20</v>
      </c>
      <c r="W6" s="2">
        <v>21</v>
      </c>
      <c r="X6" s="2">
        <v>22</v>
      </c>
      <c r="Y6" s="2">
        <v>23</v>
      </c>
      <c r="Z6" s="2">
        <v>24</v>
      </c>
      <c r="AA6" s="2">
        <v>25</v>
      </c>
    </row>
    <row r="8" spans="1:27" x14ac:dyDescent="0.25">
      <c r="A8" s="1" t="s">
        <v>8</v>
      </c>
      <c r="B8" s="3">
        <v>0.1</v>
      </c>
    </row>
    <row r="9" spans="1:27" s="4" customFormat="1" x14ac:dyDescent="0.25">
      <c r="A9" s="4" t="s">
        <v>14</v>
      </c>
      <c r="B9" s="5"/>
      <c r="D9" s="6">
        <v>2.5000000000000001E-2</v>
      </c>
      <c r="E9" s="7">
        <f>D9</f>
        <v>2.5000000000000001E-2</v>
      </c>
      <c r="F9" s="7">
        <f t="shared" ref="F9:AA9" si="0">E9</f>
        <v>2.5000000000000001E-2</v>
      </c>
      <c r="G9" s="7">
        <f t="shared" si="0"/>
        <v>2.5000000000000001E-2</v>
      </c>
      <c r="H9" s="7">
        <f t="shared" si="0"/>
        <v>2.5000000000000001E-2</v>
      </c>
      <c r="I9" s="7">
        <f t="shared" si="0"/>
        <v>2.5000000000000001E-2</v>
      </c>
      <c r="J9" s="7">
        <f t="shared" si="0"/>
        <v>2.5000000000000001E-2</v>
      </c>
      <c r="K9" s="7">
        <f t="shared" si="0"/>
        <v>2.5000000000000001E-2</v>
      </c>
      <c r="L9" s="7">
        <f t="shared" si="0"/>
        <v>2.5000000000000001E-2</v>
      </c>
      <c r="M9" s="7">
        <f t="shared" si="0"/>
        <v>2.5000000000000001E-2</v>
      </c>
      <c r="N9" s="7">
        <f t="shared" si="0"/>
        <v>2.5000000000000001E-2</v>
      </c>
      <c r="O9" s="7">
        <f t="shared" si="0"/>
        <v>2.5000000000000001E-2</v>
      </c>
      <c r="P9" s="7">
        <f t="shared" si="0"/>
        <v>2.5000000000000001E-2</v>
      </c>
      <c r="Q9" s="7">
        <f t="shared" si="0"/>
        <v>2.5000000000000001E-2</v>
      </c>
      <c r="R9" s="7">
        <f t="shared" si="0"/>
        <v>2.5000000000000001E-2</v>
      </c>
      <c r="S9" s="7">
        <f t="shared" si="0"/>
        <v>2.5000000000000001E-2</v>
      </c>
      <c r="T9" s="7">
        <f t="shared" si="0"/>
        <v>2.5000000000000001E-2</v>
      </c>
      <c r="U9" s="7">
        <f t="shared" si="0"/>
        <v>2.5000000000000001E-2</v>
      </c>
      <c r="V9" s="7">
        <f t="shared" si="0"/>
        <v>2.5000000000000001E-2</v>
      </c>
      <c r="W9" s="7">
        <f t="shared" si="0"/>
        <v>2.5000000000000001E-2</v>
      </c>
      <c r="X9" s="7">
        <f t="shared" si="0"/>
        <v>2.5000000000000001E-2</v>
      </c>
      <c r="Y9" s="7">
        <f t="shared" si="0"/>
        <v>2.5000000000000001E-2</v>
      </c>
      <c r="Z9" s="7">
        <f t="shared" si="0"/>
        <v>2.5000000000000001E-2</v>
      </c>
      <c r="AA9" s="7">
        <f t="shared" si="0"/>
        <v>2.5000000000000001E-2</v>
      </c>
    </row>
    <row r="10" spans="1:27" x14ac:dyDescent="0.25">
      <c r="A10" s="1" t="s">
        <v>11</v>
      </c>
      <c r="B10" s="5"/>
      <c r="C10" s="8">
        <v>1</v>
      </c>
      <c r="D10" s="8">
        <f>C10+D9</f>
        <v>1.0249999999999999</v>
      </c>
      <c r="E10" s="8">
        <f>D10+E9</f>
        <v>1.0499999999999998</v>
      </c>
      <c r="F10" s="8">
        <f>E10+F9</f>
        <v>1.0749999999999997</v>
      </c>
      <c r="G10" s="8">
        <f t="shared" ref="G10:AA10" si="1">F10+G9</f>
        <v>1.0999999999999996</v>
      </c>
      <c r="H10" s="8">
        <f t="shared" si="1"/>
        <v>1.1249999999999996</v>
      </c>
      <c r="I10" s="8">
        <f t="shared" si="1"/>
        <v>1.1499999999999995</v>
      </c>
      <c r="J10" s="8">
        <f t="shared" si="1"/>
        <v>1.1749999999999994</v>
      </c>
      <c r="K10" s="8">
        <f t="shared" si="1"/>
        <v>1.1999999999999993</v>
      </c>
      <c r="L10" s="8">
        <f t="shared" si="1"/>
        <v>1.2249999999999992</v>
      </c>
      <c r="M10" s="8">
        <f t="shared" si="1"/>
        <v>1.2499999999999991</v>
      </c>
      <c r="N10" s="8">
        <f t="shared" si="1"/>
        <v>1.274999999999999</v>
      </c>
      <c r="O10" s="8">
        <f t="shared" si="1"/>
        <v>1.2999999999999989</v>
      </c>
      <c r="P10" s="8">
        <f t="shared" si="1"/>
        <v>1.3249999999999988</v>
      </c>
      <c r="Q10" s="8">
        <f t="shared" si="1"/>
        <v>1.3499999999999988</v>
      </c>
      <c r="R10" s="8">
        <f t="shared" si="1"/>
        <v>1.3749999999999987</v>
      </c>
      <c r="S10" s="8">
        <f t="shared" si="1"/>
        <v>1.3999999999999986</v>
      </c>
      <c r="T10" s="8">
        <f t="shared" si="1"/>
        <v>1.4249999999999985</v>
      </c>
      <c r="U10" s="8">
        <f t="shared" si="1"/>
        <v>1.4499999999999984</v>
      </c>
      <c r="V10" s="8">
        <f t="shared" si="1"/>
        <v>1.4749999999999983</v>
      </c>
      <c r="W10" s="8">
        <f t="shared" si="1"/>
        <v>1.4999999999999982</v>
      </c>
      <c r="X10" s="8">
        <f t="shared" si="1"/>
        <v>1.5249999999999981</v>
      </c>
      <c r="Y10" s="8">
        <f>X10+Y9</f>
        <v>1.549999999999998</v>
      </c>
      <c r="Z10" s="8">
        <f t="shared" si="1"/>
        <v>1.574999999999998</v>
      </c>
      <c r="AA10" s="8">
        <f t="shared" si="1"/>
        <v>1.5999999999999979</v>
      </c>
    </row>
    <row r="12" spans="1:27" x14ac:dyDescent="0.25">
      <c r="A12" s="9" t="s">
        <v>0</v>
      </c>
    </row>
    <row r="13" spans="1:27" x14ac:dyDescent="0.25">
      <c r="A13" s="10" t="s">
        <v>1</v>
      </c>
      <c r="B13" s="1" t="s">
        <v>2</v>
      </c>
      <c r="C13" s="11">
        <v>250</v>
      </c>
      <c r="D13" s="12"/>
      <c r="E13" s="12"/>
      <c r="F13" s="12"/>
      <c r="G13" s="12"/>
      <c r="H13" s="12"/>
      <c r="I13" s="12"/>
      <c r="J13" s="12"/>
      <c r="K13" s="12"/>
      <c r="L13" s="12"/>
      <c r="M13" s="12"/>
      <c r="N13" s="12"/>
      <c r="O13" s="12"/>
      <c r="P13" s="12"/>
      <c r="Q13" s="12"/>
      <c r="R13" s="12"/>
      <c r="S13" s="12"/>
      <c r="T13" s="12"/>
      <c r="U13" s="12"/>
      <c r="V13" s="12"/>
      <c r="W13" s="12"/>
      <c r="X13" s="12"/>
      <c r="Y13" s="12"/>
      <c r="Z13" s="12"/>
      <c r="AA13" s="12"/>
    </row>
    <row r="14" spans="1:27" x14ac:dyDescent="0.25">
      <c r="A14" s="10"/>
      <c r="B14" s="1" t="s">
        <v>3</v>
      </c>
      <c r="C14" s="11">
        <v>200</v>
      </c>
      <c r="D14" s="12"/>
      <c r="E14" s="12"/>
      <c r="F14" s="12"/>
      <c r="G14" s="12"/>
      <c r="H14" s="12"/>
      <c r="I14" s="12"/>
      <c r="J14" s="12"/>
      <c r="K14" s="12"/>
      <c r="L14" s="12"/>
      <c r="M14" s="12"/>
      <c r="N14" s="12"/>
      <c r="O14" s="12"/>
      <c r="P14" s="12"/>
      <c r="Q14" s="12"/>
      <c r="R14" s="12"/>
      <c r="S14" s="12"/>
      <c r="T14" s="12"/>
      <c r="U14" s="12"/>
      <c r="V14" s="12"/>
      <c r="W14" s="12"/>
      <c r="X14" s="12"/>
      <c r="Y14" s="12"/>
      <c r="Z14" s="12"/>
      <c r="AA14" s="12"/>
    </row>
    <row r="15" spans="1:27" x14ac:dyDescent="0.25">
      <c r="A15" s="10"/>
      <c r="B15" s="1" t="s">
        <v>4</v>
      </c>
      <c r="C15" s="11">
        <f>1*1000</f>
        <v>1000</v>
      </c>
      <c r="D15" s="12"/>
      <c r="E15" s="12"/>
      <c r="F15" s="12"/>
      <c r="G15" s="12"/>
      <c r="H15" s="12"/>
      <c r="I15" s="12"/>
      <c r="J15" s="12"/>
      <c r="K15" s="12"/>
      <c r="L15" s="12"/>
      <c r="M15" s="12"/>
      <c r="N15" s="12"/>
      <c r="O15" s="12"/>
      <c r="P15" s="12"/>
      <c r="Q15" s="12"/>
      <c r="R15" s="12"/>
      <c r="S15" s="12"/>
      <c r="T15" s="12"/>
      <c r="U15" s="12"/>
      <c r="V15" s="12"/>
      <c r="W15" s="12"/>
      <c r="X15" s="12"/>
      <c r="Y15" s="12"/>
      <c r="Z15" s="12"/>
      <c r="AA15" s="12"/>
    </row>
    <row r="16" spans="1:27" x14ac:dyDescent="0.25">
      <c r="A16" s="10"/>
      <c r="B16" s="1" t="s">
        <v>5</v>
      </c>
      <c r="C16" s="11">
        <f>C15*0.65</f>
        <v>650</v>
      </c>
      <c r="D16" s="12"/>
      <c r="E16" s="12"/>
      <c r="F16" s="12"/>
      <c r="G16" s="12"/>
      <c r="H16" s="12"/>
      <c r="I16" s="12"/>
      <c r="J16" s="12"/>
      <c r="K16" s="12"/>
      <c r="L16" s="12"/>
      <c r="M16" s="12"/>
      <c r="N16" s="12"/>
      <c r="O16" s="12"/>
      <c r="P16" s="12"/>
      <c r="Q16" s="12"/>
      <c r="R16" s="12"/>
      <c r="S16" s="12"/>
      <c r="T16" s="12"/>
      <c r="U16" s="12"/>
      <c r="V16" s="12"/>
      <c r="W16" s="12"/>
      <c r="X16" s="12"/>
      <c r="Y16" s="12"/>
      <c r="Z16" s="12"/>
      <c r="AA16" s="12"/>
    </row>
    <row r="17" spans="1:28" x14ac:dyDescent="0.25">
      <c r="A17" s="10"/>
      <c r="B17" s="1" t="s">
        <v>6</v>
      </c>
      <c r="C17" s="11">
        <v>500</v>
      </c>
      <c r="D17" s="12"/>
      <c r="E17" s="12"/>
      <c r="F17" s="12"/>
      <c r="G17" s="12"/>
      <c r="H17" s="12"/>
      <c r="I17" s="12"/>
      <c r="J17" s="12"/>
      <c r="K17" s="12"/>
      <c r="L17" s="12"/>
      <c r="M17" s="12"/>
      <c r="N17" s="12"/>
      <c r="O17" s="12"/>
      <c r="P17" s="12"/>
      <c r="Q17" s="12"/>
      <c r="R17" s="12"/>
      <c r="S17" s="12"/>
      <c r="T17" s="12"/>
      <c r="U17" s="12"/>
      <c r="V17" s="12"/>
      <c r="W17" s="12"/>
      <c r="X17" s="12"/>
      <c r="Y17" s="12"/>
      <c r="Z17" s="12"/>
      <c r="AA17" s="12"/>
    </row>
    <row r="18" spans="1:28" x14ac:dyDescent="0.25">
      <c r="A18" s="10"/>
      <c r="B18" s="4" t="s">
        <v>40</v>
      </c>
      <c r="C18" s="11">
        <v>15</v>
      </c>
      <c r="D18" s="12"/>
      <c r="E18" s="12"/>
      <c r="F18" s="12"/>
      <c r="G18" s="12"/>
      <c r="H18" s="12"/>
      <c r="I18" s="12"/>
      <c r="J18" s="12"/>
      <c r="K18" s="12"/>
      <c r="L18" s="12"/>
      <c r="M18" s="12"/>
      <c r="N18" s="12"/>
      <c r="O18" s="12"/>
      <c r="P18" s="12"/>
      <c r="Q18" s="12"/>
      <c r="R18" s="12"/>
      <c r="S18" s="12"/>
      <c r="T18" s="12"/>
      <c r="U18" s="12"/>
      <c r="V18" s="12"/>
      <c r="W18" s="12"/>
      <c r="X18" s="12"/>
      <c r="Y18" s="12"/>
      <c r="Z18" s="12"/>
      <c r="AA18" s="12"/>
    </row>
    <row r="19" spans="1:28" x14ac:dyDescent="0.25">
      <c r="A19" s="10" t="s">
        <v>38</v>
      </c>
      <c r="C19" s="11">
        <v>100</v>
      </c>
      <c r="D19" s="12">
        <f t="shared" ref="D19:AA19" si="2">$C19*D10</f>
        <v>102.49999999999999</v>
      </c>
      <c r="E19" s="12">
        <f t="shared" si="2"/>
        <v>104.99999999999999</v>
      </c>
      <c r="F19" s="12">
        <f t="shared" si="2"/>
        <v>107.49999999999997</v>
      </c>
      <c r="G19" s="12">
        <f t="shared" si="2"/>
        <v>109.99999999999997</v>
      </c>
      <c r="H19" s="12">
        <f t="shared" si="2"/>
        <v>112.49999999999996</v>
      </c>
      <c r="I19" s="12">
        <f t="shared" si="2"/>
        <v>114.99999999999994</v>
      </c>
      <c r="J19" s="12">
        <f t="shared" si="2"/>
        <v>117.49999999999994</v>
      </c>
      <c r="K19" s="12">
        <f t="shared" si="2"/>
        <v>119.99999999999993</v>
      </c>
      <c r="L19" s="12">
        <f t="shared" si="2"/>
        <v>122.49999999999991</v>
      </c>
      <c r="M19" s="12">
        <f t="shared" si="2"/>
        <v>124.99999999999991</v>
      </c>
      <c r="N19" s="12">
        <f t="shared" si="2"/>
        <v>127.4999999999999</v>
      </c>
      <c r="O19" s="12">
        <f t="shared" si="2"/>
        <v>129.99999999999989</v>
      </c>
      <c r="P19" s="12">
        <f t="shared" si="2"/>
        <v>132.49999999999989</v>
      </c>
      <c r="Q19" s="12">
        <f t="shared" si="2"/>
        <v>134.99999999999989</v>
      </c>
      <c r="R19" s="12">
        <f t="shared" si="2"/>
        <v>137.49999999999986</v>
      </c>
      <c r="S19" s="12">
        <f t="shared" si="2"/>
        <v>139.99999999999986</v>
      </c>
      <c r="T19" s="12">
        <f t="shared" si="2"/>
        <v>142.49999999999986</v>
      </c>
      <c r="U19" s="12">
        <f t="shared" si="2"/>
        <v>144.99999999999983</v>
      </c>
      <c r="V19" s="12">
        <f t="shared" si="2"/>
        <v>147.49999999999983</v>
      </c>
      <c r="W19" s="12">
        <f t="shared" si="2"/>
        <v>149.99999999999983</v>
      </c>
      <c r="X19" s="12">
        <f t="shared" si="2"/>
        <v>152.4999999999998</v>
      </c>
      <c r="Y19" s="12">
        <f t="shared" si="2"/>
        <v>154.9999999999998</v>
      </c>
      <c r="Z19" s="12">
        <f t="shared" si="2"/>
        <v>157.4999999999998</v>
      </c>
      <c r="AA19" s="12">
        <f t="shared" si="2"/>
        <v>159.99999999999977</v>
      </c>
    </row>
    <row r="20" spans="1:28" x14ac:dyDescent="0.25">
      <c r="A20" s="10" t="s">
        <v>39</v>
      </c>
      <c r="C20" s="11">
        <v>90</v>
      </c>
      <c r="D20" s="12">
        <f>$C20*D10</f>
        <v>92.249999999999986</v>
      </c>
      <c r="E20" s="12">
        <f>$C20*E10</f>
        <v>94.499999999999986</v>
      </c>
      <c r="F20" s="12"/>
      <c r="G20" s="12"/>
      <c r="H20" s="12"/>
      <c r="I20" s="12"/>
      <c r="J20" s="12"/>
      <c r="K20" s="12"/>
      <c r="L20" s="12"/>
      <c r="M20" s="12"/>
      <c r="N20" s="12"/>
      <c r="O20" s="12"/>
      <c r="P20" s="12"/>
      <c r="Q20" s="12"/>
      <c r="R20" s="12"/>
      <c r="S20" s="12"/>
      <c r="T20" s="12"/>
      <c r="U20" s="12"/>
      <c r="V20" s="12"/>
      <c r="W20" s="12"/>
      <c r="X20" s="12"/>
      <c r="Y20" s="12"/>
      <c r="Z20" s="12"/>
      <c r="AA20" s="12"/>
    </row>
    <row r="21" spans="1:28" x14ac:dyDescent="0.25">
      <c r="A21" s="10" t="s">
        <v>7</v>
      </c>
      <c r="C21" s="11">
        <v>8</v>
      </c>
      <c r="D21" s="12">
        <f t="shared" ref="D21:AA21" si="3">$C21*D10</f>
        <v>8.1999999999999993</v>
      </c>
      <c r="E21" s="12">
        <f t="shared" si="3"/>
        <v>8.3999999999999986</v>
      </c>
      <c r="F21" s="12">
        <f t="shared" si="3"/>
        <v>8.5999999999999979</v>
      </c>
      <c r="G21" s="12">
        <f t="shared" si="3"/>
        <v>8.7999999999999972</v>
      </c>
      <c r="H21" s="12">
        <f t="shared" si="3"/>
        <v>8.9999999999999964</v>
      </c>
      <c r="I21" s="12">
        <f t="shared" si="3"/>
        <v>9.1999999999999957</v>
      </c>
      <c r="J21" s="12">
        <f t="shared" si="3"/>
        <v>9.399999999999995</v>
      </c>
      <c r="K21" s="12">
        <f t="shared" si="3"/>
        <v>9.5999999999999943</v>
      </c>
      <c r="L21" s="12">
        <f t="shared" si="3"/>
        <v>9.7999999999999936</v>
      </c>
      <c r="M21" s="12">
        <f t="shared" si="3"/>
        <v>9.9999999999999929</v>
      </c>
      <c r="N21" s="12">
        <f t="shared" si="3"/>
        <v>10.199999999999992</v>
      </c>
      <c r="O21" s="12">
        <f t="shared" si="3"/>
        <v>10.399999999999991</v>
      </c>
      <c r="P21" s="12">
        <f t="shared" si="3"/>
        <v>10.599999999999991</v>
      </c>
      <c r="Q21" s="12">
        <f t="shared" si="3"/>
        <v>10.79999999999999</v>
      </c>
      <c r="R21" s="12">
        <f t="shared" si="3"/>
        <v>10.999999999999989</v>
      </c>
      <c r="S21" s="12">
        <f t="shared" si="3"/>
        <v>11.199999999999989</v>
      </c>
      <c r="T21" s="12">
        <f t="shared" si="3"/>
        <v>11.399999999999988</v>
      </c>
      <c r="U21" s="12">
        <f t="shared" si="3"/>
        <v>11.599999999999987</v>
      </c>
      <c r="V21" s="12">
        <f t="shared" si="3"/>
        <v>11.799999999999986</v>
      </c>
      <c r="W21" s="12">
        <f t="shared" si="3"/>
        <v>11.999999999999986</v>
      </c>
      <c r="X21" s="12">
        <f t="shared" si="3"/>
        <v>12.199999999999985</v>
      </c>
      <c r="Y21" s="12">
        <f t="shared" si="3"/>
        <v>12.399999999999984</v>
      </c>
      <c r="Z21" s="12">
        <f t="shared" si="3"/>
        <v>12.599999999999984</v>
      </c>
      <c r="AA21" s="12">
        <f t="shared" si="3"/>
        <v>12.799999999999983</v>
      </c>
    </row>
    <row r="22" spans="1:28" s="25" customFormat="1" x14ac:dyDescent="0.25">
      <c r="A22" s="27" t="s">
        <v>19</v>
      </c>
      <c r="C22" s="26">
        <f>SUM(C13:C18)+C20+C21</f>
        <v>2713</v>
      </c>
      <c r="D22" s="26">
        <f t="shared" ref="D22:AA22" si="4">SUM(D13:D21)</f>
        <v>202.94999999999996</v>
      </c>
      <c r="E22" s="26">
        <f t="shared" si="4"/>
        <v>207.89999999999998</v>
      </c>
      <c r="F22" s="26">
        <f t="shared" si="4"/>
        <v>116.09999999999997</v>
      </c>
      <c r="G22" s="26">
        <f t="shared" si="4"/>
        <v>118.79999999999997</v>
      </c>
      <c r="H22" s="26">
        <f t="shared" si="4"/>
        <v>121.49999999999996</v>
      </c>
      <c r="I22" s="26">
        <f t="shared" si="4"/>
        <v>124.19999999999993</v>
      </c>
      <c r="J22" s="26">
        <f t="shared" si="4"/>
        <v>126.89999999999993</v>
      </c>
      <c r="K22" s="26">
        <f t="shared" si="4"/>
        <v>129.59999999999991</v>
      </c>
      <c r="L22" s="26">
        <f t="shared" si="4"/>
        <v>132.2999999999999</v>
      </c>
      <c r="M22" s="26">
        <f t="shared" si="4"/>
        <v>134.99999999999991</v>
      </c>
      <c r="N22" s="26">
        <f t="shared" si="4"/>
        <v>137.6999999999999</v>
      </c>
      <c r="O22" s="26">
        <f t="shared" si="4"/>
        <v>140.39999999999986</v>
      </c>
      <c r="P22" s="26">
        <f t="shared" si="4"/>
        <v>143.09999999999988</v>
      </c>
      <c r="Q22" s="26">
        <f t="shared" si="4"/>
        <v>145.79999999999987</v>
      </c>
      <c r="R22" s="26">
        <f t="shared" si="4"/>
        <v>148.49999999999986</v>
      </c>
      <c r="S22" s="26">
        <f t="shared" si="4"/>
        <v>151.19999999999985</v>
      </c>
      <c r="T22" s="26">
        <f t="shared" si="4"/>
        <v>153.89999999999984</v>
      </c>
      <c r="U22" s="26">
        <f t="shared" si="4"/>
        <v>156.59999999999982</v>
      </c>
      <c r="V22" s="26">
        <f t="shared" si="4"/>
        <v>159.29999999999981</v>
      </c>
      <c r="W22" s="26">
        <f t="shared" si="4"/>
        <v>161.99999999999983</v>
      </c>
      <c r="X22" s="26">
        <f t="shared" si="4"/>
        <v>164.69999999999979</v>
      </c>
      <c r="Y22" s="26">
        <f t="shared" si="4"/>
        <v>167.39999999999978</v>
      </c>
      <c r="Z22" s="26">
        <f t="shared" si="4"/>
        <v>170.0999999999998</v>
      </c>
      <c r="AA22" s="26">
        <f t="shared" si="4"/>
        <v>172.79999999999976</v>
      </c>
    </row>
    <row r="24" spans="1:28" x14ac:dyDescent="0.25">
      <c r="A24" s="9" t="s">
        <v>13</v>
      </c>
    </row>
    <row r="25" spans="1:28" ht="18" x14ac:dyDescent="0.35">
      <c r="A25" s="1" t="s">
        <v>27</v>
      </c>
      <c r="C25" s="13">
        <v>0.10131478834958269</v>
      </c>
      <c r="D25" s="13">
        <v>2.1513463639378627</v>
      </c>
      <c r="E25" s="13">
        <v>8.0438356828466446</v>
      </c>
      <c r="F25" s="13">
        <v>16.861504434869492</v>
      </c>
      <c r="G25" s="13">
        <v>27.156630848157221</v>
      </c>
      <c r="H25" s="13">
        <v>37.925636966725172</v>
      </c>
      <c r="I25" s="13">
        <v>48.593621961285443</v>
      </c>
      <c r="J25" s="13">
        <v>58.857430807566864</v>
      </c>
      <c r="K25" s="13">
        <v>68.573625463836066</v>
      </c>
      <c r="L25" s="13">
        <v>77.683265780122355</v>
      </c>
      <c r="M25" s="13">
        <v>86.178420272564367</v>
      </c>
      <c r="N25" s="13">
        <v>94.075813136888598</v>
      </c>
      <c r="O25" s="13">
        <v>101.40941842777335</v>
      </c>
      <c r="P25" s="13">
        <v>108.21367523746466</v>
      </c>
      <c r="Q25" s="13">
        <v>114.52876228661944</v>
      </c>
      <c r="R25" s="13">
        <v>120.39232369399276</v>
      </c>
      <c r="S25" s="13">
        <v>125.8450990380713</v>
      </c>
      <c r="T25" s="13">
        <v>130.91834379743329</v>
      </c>
      <c r="U25" s="13">
        <v>135.64543862669564</v>
      </c>
      <c r="V25" s="13">
        <v>140.05453922688932</v>
      </c>
      <c r="W25" s="13">
        <v>144.17670207815789</v>
      </c>
      <c r="X25" s="13">
        <v>148.03231058408215</v>
      </c>
      <c r="Y25" s="13">
        <v>151.6449294003296</v>
      </c>
      <c r="Z25" s="13">
        <v>155.03315949208204</v>
      </c>
      <c r="AA25" s="13">
        <v>158.21973227349875</v>
      </c>
    </row>
    <row r="26" spans="1:28" ht="18" x14ac:dyDescent="0.35">
      <c r="A26" s="1" t="s">
        <v>28</v>
      </c>
      <c r="C26" s="14">
        <f>C25</f>
        <v>0.10131478834958269</v>
      </c>
      <c r="D26" s="14">
        <f>D25-C25</f>
        <v>2.0500315755882799</v>
      </c>
      <c r="E26" s="14">
        <f t="shared" ref="E26:AA26" si="5">E25-D25</f>
        <v>5.8924893189087815</v>
      </c>
      <c r="F26" s="14">
        <f t="shared" si="5"/>
        <v>8.8176687520228469</v>
      </c>
      <c r="G26" s="14">
        <f t="shared" si="5"/>
        <v>10.295126413287729</v>
      </c>
      <c r="H26" s="14">
        <f t="shared" si="5"/>
        <v>10.769006118567951</v>
      </c>
      <c r="I26" s="14">
        <f t="shared" si="5"/>
        <v>10.667984994560271</v>
      </c>
      <c r="J26" s="14">
        <f t="shared" si="5"/>
        <v>10.263808846281421</v>
      </c>
      <c r="K26" s="14">
        <f t="shared" si="5"/>
        <v>9.7161946562692023</v>
      </c>
      <c r="L26" s="14">
        <f t="shared" si="5"/>
        <v>9.1096403162862885</v>
      </c>
      <c r="M26" s="14">
        <f t="shared" si="5"/>
        <v>8.4951544924420119</v>
      </c>
      <c r="N26" s="14">
        <f t="shared" si="5"/>
        <v>7.8973928643242317</v>
      </c>
      <c r="O26" s="14">
        <f t="shared" si="5"/>
        <v>7.3336052908847478</v>
      </c>
      <c r="P26" s="14">
        <f t="shared" si="5"/>
        <v>6.8042568096913101</v>
      </c>
      <c r="Q26" s="14">
        <f t="shared" si="5"/>
        <v>6.3150870491547835</v>
      </c>
      <c r="R26" s="14">
        <f t="shared" si="5"/>
        <v>5.8635614073733251</v>
      </c>
      <c r="S26" s="14">
        <f t="shared" si="5"/>
        <v>5.4527753440785318</v>
      </c>
      <c r="T26" s="14">
        <f t="shared" si="5"/>
        <v>5.073244759361998</v>
      </c>
      <c r="U26" s="14">
        <f t="shared" si="5"/>
        <v>4.7270948292623416</v>
      </c>
      <c r="V26" s="14">
        <f t="shared" si="5"/>
        <v>4.4091006001936819</v>
      </c>
      <c r="W26" s="14">
        <f t="shared" si="5"/>
        <v>4.1221628512685697</v>
      </c>
      <c r="X26" s="14">
        <f t="shared" si="5"/>
        <v>3.8556085059242662</v>
      </c>
      <c r="Y26" s="14">
        <f t="shared" si="5"/>
        <v>3.6126188162474477</v>
      </c>
      <c r="Z26" s="14">
        <f t="shared" si="5"/>
        <v>3.3882300917524333</v>
      </c>
      <c r="AA26" s="14">
        <f t="shared" si="5"/>
        <v>3.1865727814167144</v>
      </c>
    </row>
    <row r="27" spans="1:28" ht="18" x14ac:dyDescent="0.35">
      <c r="A27" s="1" t="s">
        <v>17</v>
      </c>
      <c r="C27" s="15">
        <v>0</v>
      </c>
      <c r="D27" s="15">
        <v>1.6608936666666671E-2</v>
      </c>
      <c r="E27" s="15">
        <v>3.0198066666666675E-3</v>
      </c>
      <c r="F27" s="15">
        <v>3.0198066666666675E-3</v>
      </c>
      <c r="G27" s="15">
        <v>3.0198066666666675E-3</v>
      </c>
      <c r="H27" s="15">
        <v>3.0198066666666675E-3</v>
      </c>
      <c r="I27" s="15">
        <v>3.0198066666666675E-3</v>
      </c>
      <c r="J27" s="15">
        <v>3.0198066666666675E-3</v>
      </c>
      <c r="K27" s="15">
        <v>3.0198066666666675E-3</v>
      </c>
      <c r="L27" s="15">
        <v>3.0198066666666675E-3</v>
      </c>
      <c r="M27" s="15">
        <v>3.0198066666666675E-3</v>
      </c>
      <c r="N27" s="15">
        <v>3.0198066666666675E-3</v>
      </c>
      <c r="O27" s="15">
        <v>3.0198066666666675E-3</v>
      </c>
      <c r="P27" s="15">
        <v>3.0198066666666675E-3</v>
      </c>
      <c r="Q27" s="15">
        <v>3.0198066666666675E-3</v>
      </c>
      <c r="R27" s="15">
        <v>3.0198066666666675E-3</v>
      </c>
      <c r="S27" s="15">
        <v>3.0198066666666675E-3</v>
      </c>
      <c r="T27" s="15">
        <v>3.0198066666666675E-3</v>
      </c>
      <c r="U27" s="15">
        <v>3.0198066666666675E-3</v>
      </c>
      <c r="V27" s="15">
        <v>3.0198066666666675E-3</v>
      </c>
      <c r="W27" s="15">
        <v>3.0198066666666675E-3</v>
      </c>
      <c r="X27" s="15">
        <v>3.0198066666666675E-3</v>
      </c>
      <c r="Y27" s="15">
        <v>3.0198066666666675E-3</v>
      </c>
      <c r="Z27" s="15">
        <v>3.0198066666666675E-3</v>
      </c>
      <c r="AA27" s="15">
        <v>3.0198066666666675E-3</v>
      </c>
    </row>
    <row r="28" spans="1:28" x14ac:dyDescent="0.25">
      <c r="A28" s="1" t="s">
        <v>15</v>
      </c>
      <c r="B28" s="16">
        <v>0.05</v>
      </c>
      <c r="C28" s="8">
        <f t="shared" ref="C28:AA28" si="6">(C26-C27)*$B$28</f>
        <v>5.0657394174791343E-3</v>
      </c>
      <c r="D28" s="8">
        <f t="shared" si="6"/>
        <v>0.10167113194608067</v>
      </c>
      <c r="E28" s="8">
        <f t="shared" si="6"/>
        <v>0.29447347561210574</v>
      </c>
      <c r="F28" s="8">
        <f t="shared" si="6"/>
        <v>0.44073244726780908</v>
      </c>
      <c r="G28" s="8">
        <f t="shared" si="6"/>
        <v>0.51460533033105316</v>
      </c>
      <c r="H28" s="8">
        <f t="shared" si="6"/>
        <v>0.53829931559506428</v>
      </c>
      <c r="I28" s="8">
        <f t="shared" si="6"/>
        <v>0.53324825939468024</v>
      </c>
      <c r="J28" s="8">
        <f t="shared" si="6"/>
        <v>0.51303945198073775</v>
      </c>
      <c r="K28" s="8">
        <f t="shared" si="6"/>
        <v>0.48565874248012686</v>
      </c>
      <c r="L28" s="8">
        <f t="shared" si="6"/>
        <v>0.45533102548098114</v>
      </c>
      <c r="M28" s="8">
        <f t="shared" si="6"/>
        <v>0.42460673428876733</v>
      </c>
      <c r="N28" s="8">
        <f t="shared" si="6"/>
        <v>0.39471865288287827</v>
      </c>
      <c r="O28" s="8">
        <f t="shared" si="6"/>
        <v>0.36652927421090409</v>
      </c>
      <c r="P28" s="8">
        <f t="shared" si="6"/>
        <v>0.34006185015123219</v>
      </c>
      <c r="Q28" s="8">
        <f t="shared" si="6"/>
        <v>0.31560336212440587</v>
      </c>
      <c r="R28" s="8">
        <f t="shared" si="6"/>
        <v>0.2930270800353329</v>
      </c>
      <c r="S28" s="8">
        <f t="shared" si="6"/>
        <v>0.27248777687059328</v>
      </c>
      <c r="T28" s="8">
        <f t="shared" si="6"/>
        <v>0.25351124763476657</v>
      </c>
      <c r="U28" s="8">
        <f t="shared" si="6"/>
        <v>0.23620375112978376</v>
      </c>
      <c r="V28" s="8">
        <f t="shared" si="6"/>
        <v>0.22030403967635076</v>
      </c>
      <c r="W28" s="8">
        <f t="shared" si="6"/>
        <v>0.20595715223009514</v>
      </c>
      <c r="X28" s="8">
        <f t="shared" si="6"/>
        <v>0.19262943496287999</v>
      </c>
      <c r="Y28" s="8">
        <f t="shared" si="6"/>
        <v>0.18047995047903909</v>
      </c>
      <c r="Z28" s="8">
        <f t="shared" si="6"/>
        <v>0.16926051425428834</v>
      </c>
      <c r="AA28" s="8">
        <f t="shared" si="6"/>
        <v>0.1591776487375024</v>
      </c>
    </row>
    <row r="29" spans="1:28" x14ac:dyDescent="0.25">
      <c r="A29" s="1" t="s">
        <v>16</v>
      </c>
      <c r="B29" s="17">
        <v>0.2</v>
      </c>
      <c r="C29" s="8">
        <f t="shared" ref="C29:AA29" si="7">(C26-C27)*$B$29</f>
        <v>2.0262957669916537E-2</v>
      </c>
      <c r="D29" s="8">
        <f t="shared" si="7"/>
        <v>0.40668452778432268</v>
      </c>
      <c r="E29" s="8">
        <f>(E26-E27)*$B$29</f>
        <v>1.177893902448423</v>
      </c>
      <c r="F29" s="8">
        <f t="shared" si="7"/>
        <v>1.7629297890712363</v>
      </c>
      <c r="G29" s="8">
        <f t="shared" si="7"/>
        <v>2.0584213213242126</v>
      </c>
      <c r="H29" s="8">
        <f t="shared" si="7"/>
        <v>2.1531972623802571</v>
      </c>
      <c r="I29" s="8">
        <f t="shared" si="7"/>
        <v>2.1329930375787209</v>
      </c>
      <c r="J29" s="8">
        <f t="shared" si="7"/>
        <v>2.052157807922951</v>
      </c>
      <c r="K29" s="8">
        <f t="shared" si="7"/>
        <v>1.9426349699205074</v>
      </c>
      <c r="L29" s="8">
        <f t="shared" si="7"/>
        <v>1.8213241019239246</v>
      </c>
      <c r="M29" s="8">
        <f t="shared" si="7"/>
        <v>1.6984269371550693</v>
      </c>
      <c r="N29" s="8">
        <f t="shared" si="7"/>
        <v>1.5788746115315131</v>
      </c>
      <c r="O29" s="8">
        <f t="shared" si="7"/>
        <v>1.4661170968436164</v>
      </c>
      <c r="P29" s="8">
        <f t="shared" si="7"/>
        <v>1.3602474006049288</v>
      </c>
      <c r="Q29" s="8">
        <f t="shared" si="7"/>
        <v>1.2624134484976235</v>
      </c>
      <c r="R29" s="8">
        <f t="shared" si="7"/>
        <v>1.1721083201413316</v>
      </c>
      <c r="S29" s="8">
        <f t="shared" si="7"/>
        <v>1.0899511074823731</v>
      </c>
      <c r="T29" s="8">
        <f t="shared" si="7"/>
        <v>1.0140449905390663</v>
      </c>
      <c r="U29" s="8">
        <f t="shared" si="7"/>
        <v>0.94481500451913503</v>
      </c>
      <c r="V29" s="8">
        <f t="shared" si="7"/>
        <v>0.88121615870540304</v>
      </c>
      <c r="W29" s="8">
        <f t="shared" si="7"/>
        <v>0.82382860892038057</v>
      </c>
      <c r="X29" s="8">
        <f t="shared" si="7"/>
        <v>0.77051773985151994</v>
      </c>
      <c r="Y29" s="8">
        <f t="shared" si="7"/>
        <v>0.72191980191615635</v>
      </c>
      <c r="Z29" s="8">
        <f t="shared" si="7"/>
        <v>0.67704205701715336</v>
      </c>
      <c r="AA29" s="8">
        <f t="shared" si="7"/>
        <v>0.63671059495000959</v>
      </c>
    </row>
    <row r="30" spans="1:28" x14ac:dyDescent="0.25">
      <c r="A30" s="1" t="s">
        <v>18</v>
      </c>
      <c r="B30" s="16"/>
      <c r="C30" s="8">
        <f>(C26-C27)-C28-C29</f>
        <v>7.5986091262187014E-2</v>
      </c>
      <c r="D30" s="8">
        <f>(D26-D27)-D28-D29</f>
        <v>1.5250669791912099</v>
      </c>
      <c r="E30" s="8">
        <f>(E26-E27)-E28-E29</f>
        <v>4.4171021341815857</v>
      </c>
      <c r="F30" s="8">
        <f t="shared" ref="F30:AA30" si="8">(F26-F27)-F28-F29</f>
        <v>6.6109867090171353</v>
      </c>
      <c r="G30" s="8">
        <f t="shared" si="8"/>
        <v>7.7190799549657978</v>
      </c>
      <c r="H30" s="8">
        <f t="shared" si="8"/>
        <v>8.0744897339259634</v>
      </c>
      <c r="I30" s="8">
        <f t="shared" si="8"/>
        <v>7.9987238909202034</v>
      </c>
      <c r="J30" s="8">
        <f t="shared" si="8"/>
        <v>7.6955917797110658</v>
      </c>
      <c r="K30" s="8">
        <f t="shared" si="8"/>
        <v>7.2848811372019027</v>
      </c>
      <c r="L30" s="8">
        <f t="shared" si="8"/>
        <v>6.8299653822147164</v>
      </c>
      <c r="M30" s="8">
        <f t="shared" si="8"/>
        <v>6.369101014331509</v>
      </c>
      <c r="N30" s="8">
        <f t="shared" si="8"/>
        <v>5.9207797932431729</v>
      </c>
      <c r="O30" s="8">
        <f t="shared" si="8"/>
        <v>5.4979391131635609</v>
      </c>
      <c r="P30" s="8">
        <f t="shared" si="8"/>
        <v>5.1009277522684817</v>
      </c>
      <c r="Q30" s="8">
        <f t="shared" si="8"/>
        <v>4.7340504318660876</v>
      </c>
      <c r="R30" s="8">
        <f t="shared" si="8"/>
        <v>4.3954062005299939</v>
      </c>
      <c r="S30" s="8">
        <f t="shared" si="8"/>
        <v>4.087316653058898</v>
      </c>
      <c r="T30" s="8">
        <f t="shared" si="8"/>
        <v>3.8026687145214986</v>
      </c>
      <c r="U30" s="8">
        <f t="shared" si="8"/>
        <v>3.5430562669467558</v>
      </c>
      <c r="V30" s="8">
        <f t="shared" si="8"/>
        <v>3.3045605951452615</v>
      </c>
      <c r="W30" s="8">
        <f t="shared" si="8"/>
        <v>3.0893572834514273</v>
      </c>
      <c r="X30" s="8">
        <f t="shared" si="8"/>
        <v>2.8894415244431997</v>
      </c>
      <c r="Y30" s="8">
        <f t="shared" si="8"/>
        <v>2.7071992571855859</v>
      </c>
      <c r="Z30" s="8">
        <f t="shared" si="8"/>
        <v>2.538907713814325</v>
      </c>
      <c r="AA30" s="8">
        <f t="shared" si="8"/>
        <v>2.3876647310625359</v>
      </c>
    </row>
    <row r="31" spans="1:28" s="4" customFormat="1" x14ac:dyDescent="0.25">
      <c r="A31" s="4" t="s">
        <v>9</v>
      </c>
      <c r="C31" s="11">
        <v>20</v>
      </c>
      <c r="D31" s="18">
        <f>$C31*D10</f>
        <v>20.5</v>
      </c>
      <c r="E31" s="18">
        <f t="shared" ref="E31:AA31" si="9">$C31*E10</f>
        <v>20.999999999999996</v>
      </c>
      <c r="F31" s="18">
        <f t="shared" si="9"/>
        <v>21.499999999999993</v>
      </c>
      <c r="G31" s="18">
        <f t="shared" si="9"/>
        <v>21.999999999999993</v>
      </c>
      <c r="H31" s="18">
        <f t="shared" si="9"/>
        <v>22.499999999999993</v>
      </c>
      <c r="I31" s="18">
        <f t="shared" si="9"/>
        <v>22.999999999999989</v>
      </c>
      <c r="J31" s="18">
        <f t="shared" si="9"/>
        <v>23.499999999999986</v>
      </c>
      <c r="K31" s="18">
        <f t="shared" si="9"/>
        <v>23.999999999999986</v>
      </c>
      <c r="L31" s="18">
        <f t="shared" si="9"/>
        <v>24.499999999999986</v>
      </c>
      <c r="M31" s="18">
        <f t="shared" si="9"/>
        <v>24.999999999999982</v>
      </c>
      <c r="N31" s="18">
        <f t="shared" si="9"/>
        <v>25.499999999999979</v>
      </c>
      <c r="O31" s="18">
        <f t="shared" si="9"/>
        <v>25.999999999999979</v>
      </c>
      <c r="P31" s="18">
        <f t="shared" si="9"/>
        <v>26.499999999999979</v>
      </c>
      <c r="Q31" s="18">
        <f t="shared" si="9"/>
        <v>26.999999999999975</v>
      </c>
      <c r="R31" s="18">
        <f t="shared" si="9"/>
        <v>27.499999999999972</v>
      </c>
      <c r="S31" s="18">
        <f t="shared" si="9"/>
        <v>27.999999999999972</v>
      </c>
      <c r="T31" s="18">
        <f t="shared" si="9"/>
        <v>28.499999999999972</v>
      </c>
      <c r="U31" s="18">
        <f t="shared" si="9"/>
        <v>28.999999999999968</v>
      </c>
      <c r="V31" s="18">
        <f t="shared" si="9"/>
        <v>29.499999999999964</v>
      </c>
      <c r="W31" s="18">
        <f t="shared" si="9"/>
        <v>29.999999999999964</v>
      </c>
      <c r="X31" s="18">
        <f t="shared" si="9"/>
        <v>30.499999999999964</v>
      </c>
      <c r="Y31" s="18">
        <f t="shared" si="9"/>
        <v>30.999999999999961</v>
      </c>
      <c r="Z31" s="18">
        <f t="shared" si="9"/>
        <v>31.499999999999957</v>
      </c>
      <c r="AA31" s="18">
        <f t="shared" si="9"/>
        <v>31.999999999999957</v>
      </c>
      <c r="AB31" s="18"/>
    </row>
    <row r="32" spans="1:28" s="20" customFormat="1" x14ac:dyDescent="0.25">
      <c r="A32" s="19" t="s">
        <v>10</v>
      </c>
      <c r="E32" s="20">
        <f>E31*(C30+D30+E30)</f>
        <v>126.38125929733462</v>
      </c>
      <c r="G32" s="20">
        <f>G31*(F30+G30)</f>
        <v>315.26146660762441</v>
      </c>
      <c r="H32" s="20">
        <f>H31*H30</f>
        <v>181.67601901333413</v>
      </c>
      <c r="I32" s="20">
        <f>I31*I30</f>
        <v>183.97064949116461</v>
      </c>
      <c r="J32" s="20">
        <f>J31*J30</f>
        <v>180.84640682320995</v>
      </c>
      <c r="K32" s="20">
        <f t="shared" ref="K32:AA32" si="10">K31*K30</f>
        <v>174.83714729284557</v>
      </c>
      <c r="L32" s="20">
        <f t="shared" si="10"/>
        <v>167.33415186426046</v>
      </c>
      <c r="M32" s="20">
        <f t="shared" si="10"/>
        <v>159.22752535828761</v>
      </c>
      <c r="N32" s="20">
        <f t="shared" si="10"/>
        <v>150.97988472770078</v>
      </c>
      <c r="O32" s="20">
        <f t="shared" si="10"/>
        <v>142.94641694225245</v>
      </c>
      <c r="P32" s="20">
        <f t="shared" si="10"/>
        <v>135.17458543511466</v>
      </c>
      <c r="Q32" s="20">
        <f t="shared" si="10"/>
        <v>127.81936166038425</v>
      </c>
      <c r="R32" s="20">
        <f t="shared" si="10"/>
        <v>120.87367051457471</v>
      </c>
      <c r="S32" s="20">
        <f t="shared" si="10"/>
        <v>114.44486628564903</v>
      </c>
      <c r="T32" s="20">
        <f t="shared" si="10"/>
        <v>108.3760583638626</v>
      </c>
      <c r="U32" s="20">
        <f t="shared" si="10"/>
        <v>102.74863174145581</v>
      </c>
      <c r="V32" s="20">
        <f t="shared" si="10"/>
        <v>97.484537556785099</v>
      </c>
      <c r="W32" s="20">
        <f t="shared" si="10"/>
        <v>92.680718503542707</v>
      </c>
      <c r="X32" s="20">
        <f t="shared" si="10"/>
        <v>88.127966495517484</v>
      </c>
      <c r="Y32" s="20">
        <f t="shared" si="10"/>
        <v>83.923176972753055</v>
      </c>
      <c r="Z32" s="20">
        <f t="shared" si="10"/>
        <v>79.975592985151124</v>
      </c>
      <c r="AA32" s="20">
        <f t="shared" si="10"/>
        <v>76.405271394001048</v>
      </c>
    </row>
    <row r="33" spans="1:27" s="20" customFormat="1" x14ac:dyDescent="0.25">
      <c r="A33" s="19" t="s">
        <v>33</v>
      </c>
      <c r="B33" s="30">
        <v>3000</v>
      </c>
      <c r="C33" s="20">
        <f>B33*0.8</f>
        <v>2400</v>
      </c>
      <c r="D33" s="20">
        <f>B33*0.2</f>
        <v>600</v>
      </c>
    </row>
    <row r="34" spans="1:27" s="26" customFormat="1" x14ac:dyDescent="0.25">
      <c r="A34" s="27" t="s">
        <v>29</v>
      </c>
      <c r="C34" s="26">
        <f>C32+C33</f>
        <v>2400</v>
      </c>
      <c r="D34" s="26">
        <f t="shared" ref="D34:AA34" si="11">D32+D33</f>
        <v>600</v>
      </c>
      <c r="E34" s="26">
        <f>E32+E33</f>
        <v>126.38125929733462</v>
      </c>
      <c r="F34" s="26">
        <f>F32+F33</f>
        <v>0</v>
      </c>
      <c r="G34" s="26">
        <f t="shared" si="11"/>
        <v>315.26146660762441</v>
      </c>
      <c r="H34" s="26">
        <f t="shared" si="11"/>
        <v>181.67601901333413</v>
      </c>
      <c r="I34" s="26">
        <f t="shared" si="11"/>
        <v>183.97064949116461</v>
      </c>
      <c r="J34" s="26">
        <f t="shared" si="11"/>
        <v>180.84640682320995</v>
      </c>
      <c r="K34" s="26">
        <f t="shared" si="11"/>
        <v>174.83714729284557</v>
      </c>
      <c r="L34" s="26">
        <f t="shared" si="11"/>
        <v>167.33415186426046</v>
      </c>
      <c r="M34" s="26">
        <f t="shared" si="11"/>
        <v>159.22752535828761</v>
      </c>
      <c r="N34" s="26">
        <f t="shared" si="11"/>
        <v>150.97988472770078</v>
      </c>
      <c r="O34" s="26">
        <f t="shared" si="11"/>
        <v>142.94641694225245</v>
      </c>
      <c r="P34" s="26">
        <f t="shared" si="11"/>
        <v>135.17458543511466</v>
      </c>
      <c r="Q34" s="26">
        <f t="shared" si="11"/>
        <v>127.81936166038425</v>
      </c>
      <c r="R34" s="26">
        <f t="shared" si="11"/>
        <v>120.87367051457471</v>
      </c>
      <c r="S34" s="26">
        <f t="shared" si="11"/>
        <v>114.44486628564903</v>
      </c>
      <c r="T34" s="26">
        <f t="shared" si="11"/>
        <v>108.3760583638626</v>
      </c>
      <c r="U34" s="26">
        <f t="shared" si="11"/>
        <v>102.74863174145581</v>
      </c>
      <c r="V34" s="26">
        <f t="shared" si="11"/>
        <v>97.484537556785099</v>
      </c>
      <c r="W34" s="26">
        <f t="shared" si="11"/>
        <v>92.680718503542707</v>
      </c>
      <c r="X34" s="26">
        <f t="shared" si="11"/>
        <v>88.127966495517484</v>
      </c>
      <c r="Y34" s="26">
        <f t="shared" si="11"/>
        <v>83.923176972753055</v>
      </c>
      <c r="Z34" s="26">
        <f t="shared" si="11"/>
        <v>79.975592985151124</v>
      </c>
      <c r="AA34" s="26">
        <f t="shared" si="11"/>
        <v>76.405271394001048</v>
      </c>
    </row>
    <row r="35" spans="1:27" s="18" customFormat="1" x14ac:dyDescent="0.25">
      <c r="A35" s="4"/>
    </row>
    <row r="36" spans="1:27" s="18" customFormat="1" x14ac:dyDescent="0.25">
      <c r="A36" s="21" t="s">
        <v>26</v>
      </c>
    </row>
    <row r="37" spans="1:27" s="18" customFormat="1" x14ac:dyDescent="0.25">
      <c r="A37" s="4" t="s">
        <v>24</v>
      </c>
      <c r="B37" s="18">
        <f>C22+NPV(B8,D22:AA22)</f>
        <v>4046.3734739779434</v>
      </c>
    </row>
    <row r="38" spans="1:27" s="18" customFormat="1" x14ac:dyDescent="0.25">
      <c r="A38" s="4" t="s">
        <v>25</v>
      </c>
      <c r="B38" s="18">
        <f>C34+NPV(B8,D34:AA34)</f>
        <v>4122.2698652230374</v>
      </c>
    </row>
    <row r="39" spans="1:27" s="18" customFormat="1" x14ac:dyDescent="0.25">
      <c r="A39" s="22" t="s">
        <v>23</v>
      </c>
      <c r="B39" s="18">
        <f>B38-B37</f>
        <v>75.896391245094037</v>
      </c>
    </row>
    <row r="40" spans="1:27" s="18" customFormat="1" x14ac:dyDescent="0.25">
      <c r="A40" s="4"/>
    </row>
    <row r="41" spans="1:27" s="18" customFormat="1" x14ac:dyDescent="0.25">
      <c r="A41" s="28" t="s">
        <v>22</v>
      </c>
    </row>
    <row r="42" spans="1:27" s="12" customFormat="1" x14ac:dyDescent="0.25">
      <c r="A42" s="23" t="s">
        <v>20</v>
      </c>
    </row>
    <row r="43" spans="1:27" x14ac:dyDescent="0.25">
      <c r="A43" s="12" t="s">
        <v>21</v>
      </c>
    </row>
    <row r="44" spans="1:27" x14ac:dyDescent="0.25">
      <c r="A44" s="12" t="s">
        <v>41</v>
      </c>
      <c r="B44" s="4"/>
      <c r="C44" s="4"/>
      <c r="D44" s="4"/>
      <c r="E44" s="4"/>
    </row>
    <row r="45" spans="1:27" x14ac:dyDescent="0.25">
      <c r="A45" s="24"/>
      <c r="B45" s="4"/>
      <c r="C45" s="4"/>
      <c r="D45" s="4"/>
      <c r="E45" s="4"/>
    </row>
    <row r="46" spans="1:27" x14ac:dyDescent="0.25">
      <c r="A46" s="21"/>
      <c r="B46" s="4"/>
      <c r="C46" s="4"/>
      <c r="D46" s="4"/>
      <c r="E46" s="4"/>
    </row>
    <row r="47" spans="1:27" x14ac:dyDescent="0.25">
      <c r="A47" s="4"/>
      <c r="B47" s="18"/>
      <c r="C47" s="4"/>
      <c r="D47" s="4"/>
      <c r="E47" s="4"/>
    </row>
    <row r="48" spans="1:27" x14ac:dyDescent="0.25">
      <c r="A48" s="4"/>
      <c r="B48" s="18"/>
      <c r="C48" s="4"/>
      <c r="D48" s="4"/>
      <c r="E48" s="4"/>
    </row>
    <row r="49" spans="1:5" x14ac:dyDescent="0.25">
      <c r="A49" s="4"/>
      <c r="B49" s="18"/>
      <c r="C49" s="4"/>
      <c r="D49" s="4"/>
      <c r="E49" s="4"/>
    </row>
    <row r="50" spans="1:5" x14ac:dyDescent="0.25">
      <c r="A50" s="4"/>
      <c r="B50" s="4"/>
      <c r="C50" s="4"/>
      <c r="D50" s="4"/>
      <c r="E50" s="4"/>
    </row>
    <row r="51" spans="1:5" x14ac:dyDescent="0.25">
      <c r="A51" s="4"/>
      <c r="B51" s="4"/>
      <c r="C51" s="4"/>
      <c r="D51" s="4"/>
      <c r="E51" s="4"/>
    </row>
  </sheetData>
  <mergeCells count="1">
    <mergeCell ref="B1:V1"/>
  </mergeCells>
  <conditionalFormatting sqref="B39">
    <cfRule type="cellIs" dxfId="0" priority="1" operator="less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Hypothetical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Carbon + Biodiversity Pilot round 2 calculator</dc:title>
  <dc:creator>Department of Agriculture, Water and the Environment</dc:creator>
  <dcterms:created xsi:type="dcterms:W3CDTF">2021-08-05T21:21:59Z</dcterms:created>
  <dcterms:modified xsi:type="dcterms:W3CDTF">2021-12-15T04:38:43Z</dcterms:modified>
</cp:coreProperties>
</file>